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Web Graphics\acce - live\myfinancialwellness\"/>
    </mc:Choice>
  </mc:AlternateContent>
  <xr:revisionPtr revIDLastSave="0" documentId="8_{DD7E5EC8-0AC8-476B-8D40-1C55EE2E563D}" xr6:coauthVersionLast="31" xr6:coauthVersionMax="31" xr10:uidLastSave="{00000000-0000-0000-0000-000000000000}"/>
  <bookViews>
    <workbookView xWindow="0" yWindow="0" windowWidth="24720" windowHeight="10785" xr2:uid="{00000000-000D-0000-FFFF-FFFF00000000}"/>
  </bookViews>
  <sheets>
    <sheet name="Calculator" sheetId="1" r:id="rId1"/>
  </sheets>
  <definedNames>
    <definedName name="AnnualInterestRate">Calculator!$C$5</definedName>
    <definedName name="AnnualRateOfReturn">Calculator!$G$5</definedName>
    <definedName name="CurrentInvestedAmount">Calculator!$G$4</definedName>
    <definedName name="CurrentMonthlyPayment">Calculator!$C$6</definedName>
    <definedName name="ExtraFund">Calculator!$E$2</definedName>
    <definedName name="ImprovedYearsLoanRepayment">Calculator!$D$10</definedName>
    <definedName name="IncreasedMonthlyPayment">Calculator!$D$9</definedName>
    <definedName name="LoanBalance">Calculator!$C$4</definedName>
    <definedName name="OriginalYearsLoanRepayment">Calculator!$C$10</definedName>
    <definedName name="TotalFundsOptionA">Calculator!$D$14</definedName>
    <definedName name="TotalFundsOptionB">Calculator!$D$17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s="1"/>
  <c r="D9" i="1"/>
  <c r="D10" i="1" s="1"/>
  <c r="D11" i="1" s="1"/>
  <c r="D17" i="1" l="1"/>
  <c r="B18" i="1" s="1"/>
  <c r="B19" i="1"/>
  <c r="B17" i="1"/>
  <c r="D12" i="1"/>
  <c r="B13" i="1" s="1"/>
  <c r="E10" i="1"/>
  <c r="C11" i="1"/>
  <c r="E11" i="1" s="1"/>
  <c r="C21" i="1" l="1"/>
  <c r="D14" i="1"/>
  <c r="B15" i="1" l="1"/>
  <c r="C20" i="1"/>
</calcChain>
</file>

<file path=xl/sharedStrings.xml><?xml version="1.0" encoding="utf-8"?>
<sst xmlns="http://schemas.openxmlformats.org/spreadsheetml/2006/main" count="22" uniqueCount="22">
  <si>
    <t>Current monthly payment</t>
  </si>
  <si>
    <t>Annual rate of return</t>
  </si>
  <si>
    <t>Annual interest rate</t>
  </si>
  <si>
    <t>Loan balance</t>
  </si>
  <si>
    <t xml:space="preserve"> </t>
  </si>
  <si>
    <t>Payoff student loans or invest?</t>
  </si>
  <si>
    <t>Student loan info</t>
  </si>
  <si>
    <t>Investment info</t>
  </si>
  <si>
    <t>Current invested amount</t>
  </si>
  <si>
    <t>Original schedule</t>
  </si>
  <si>
    <t>With additional payment</t>
  </si>
  <si>
    <t>Student loan payoff savings</t>
  </si>
  <si>
    <t>Monthly payment</t>
  </si>
  <si>
    <t>Loan repayment</t>
  </si>
  <si>
    <t>Interest paid</t>
  </si>
  <si>
    <t>Investment growth during loan payment</t>
  </si>
  <si>
    <t>Investment growth after loan payment</t>
  </si>
  <si>
    <t>Excess funds for loan payoff or investment</t>
  </si>
  <si>
    <t>OPTION A : Use excess funds as additional loan payoff</t>
  </si>
  <si>
    <t>OPTION B : Invest excess funds</t>
  </si>
  <si>
    <t>OPTION A : Loan payoff</t>
  </si>
  <si>
    <t>OPTION B : 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</si>
</sst>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"/>
    <numFmt numFmtId="165" formatCode="0.0\ &quot;yrs&quot;"/>
  </numFmts>
  <fonts count="13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theme="1"/>
      <name val="Tahoma"/>
      <family val="2"/>
      <scheme val="major"/>
    </font>
    <font>
      <sz val="12"/>
      <color theme="4" tint="-0.499984740745262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8"/>
      <color theme="4" tint="-0.499984740745262"/>
      <name val="Tahoma"/>
      <family val="2"/>
      <scheme val="major"/>
    </font>
    <font>
      <b/>
      <sz val="14"/>
      <color theme="6" tint="-0.499984740745262"/>
      <name val="Tahoma"/>
      <family val="2"/>
      <scheme val="minor"/>
    </font>
    <font>
      <sz val="11"/>
      <color theme="5"/>
      <name val="Tahoma"/>
      <family val="2"/>
      <scheme val="minor"/>
    </font>
    <font>
      <b/>
      <sz val="12"/>
      <color theme="5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medium">
        <color theme="7"/>
      </top>
      <bottom/>
      <diagonal/>
    </border>
  </borders>
  <cellStyleXfs count="7">
    <xf numFmtId="0" fontId="0" fillId="0" borderId="0" applyNumberFormat="0" applyAlignment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7" applyNumberFormat="0" applyAlignment="0">
      <alignment vertical="center"/>
    </xf>
    <xf numFmtId="0" fontId="8" fillId="4" borderId="2" applyBorder="0" applyAlignment="0">
      <alignment vertical="center"/>
    </xf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8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7" fillId="2" borderId="0" xfId="1" applyFont="1" applyBorder="1" applyAlignment="1">
      <alignment vertical="center"/>
    </xf>
    <xf numFmtId="0" fontId="7" fillId="2" borderId="0" xfId="1" applyFont="1" applyBorder="1" applyAlignment="1">
      <alignment horizontal="center" vertical="center"/>
    </xf>
    <xf numFmtId="0" fontId="9" fillId="2" borderId="0" xfId="1" applyFont="1" applyAlignment="1"/>
    <xf numFmtId="0" fontId="10" fillId="0" borderId="7" xfId="5" applyAlignment="1">
      <alignment vertical="center"/>
    </xf>
    <xf numFmtId="0" fontId="10" fillId="0" borderId="7" xfId="5" applyAlignment="1">
      <alignment horizontal="center" vertical="center"/>
    </xf>
    <xf numFmtId="164" fontId="10" fillId="0" borderId="7" xfId="5" applyNumberFormat="1" applyAlignment="1">
      <alignment horizontal="center" vertical="center"/>
    </xf>
    <xf numFmtId="0" fontId="5" fillId="3" borderId="6" xfId="2" applyBorder="1" applyAlignment="1">
      <alignment vertical="center"/>
    </xf>
    <xf numFmtId="0" fontId="5" fillId="3" borderId="0" xfId="2" applyBorder="1" applyAlignment="1">
      <alignment horizontal="center"/>
    </xf>
    <xf numFmtId="0" fontId="8" fillId="4" borderId="0" xfId="3" applyFont="1" applyBorder="1" applyAlignment="1">
      <alignment vertical="center"/>
    </xf>
    <xf numFmtId="0" fontId="8" fillId="4" borderId="1" xfId="3" applyFont="1" applyBorder="1" applyAlignment="1">
      <alignment horizontal="left" vertical="center" indent="1"/>
    </xf>
    <xf numFmtId="164" fontId="5" fillId="3" borderId="1" xfId="2" applyNumberFormat="1" applyBorder="1" applyAlignment="1">
      <alignment horizontal="center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8" fillId="4" borderId="2" xfId="3" applyFont="1" applyBorder="1" applyAlignment="1">
      <alignment vertical="center"/>
    </xf>
    <xf numFmtId="0" fontId="8" fillId="4" borderId="2" xfId="3" applyFont="1" applyBorder="1" applyAlignment="1">
      <alignment horizontal="center" vertical="center"/>
    </xf>
    <xf numFmtId="0" fontId="5" fillId="3" borderId="8" xfId="2" applyBorder="1" applyAlignment="1">
      <alignment vertical="center"/>
    </xf>
    <xf numFmtId="0" fontId="5" fillId="3" borderId="9" xfId="2" applyBorder="1" applyAlignment="1">
      <alignment vertical="center"/>
    </xf>
    <xf numFmtId="164" fontId="5" fillId="3" borderId="10" xfId="2" applyNumberFormat="1" applyBorder="1" applyAlignment="1">
      <alignment horizontal="center" vertical="center"/>
    </xf>
    <xf numFmtId="0" fontId="8" fillId="4" borderId="11" xfId="3" applyFont="1" applyBorder="1" applyAlignment="1">
      <alignment horizontal="center"/>
    </xf>
    <xf numFmtId="0" fontId="5" fillId="3" borderId="3" xfId="2" applyBorder="1" applyAlignment="1">
      <alignment vertical="center"/>
    </xf>
    <xf numFmtId="0" fontId="0" fillId="0" borderId="0" xfId="0" applyAlignment="1">
      <alignment horizontal="left" vertical="center" indent="1"/>
    </xf>
    <xf numFmtId="0" fontId="5" fillId="3" borderId="2" xfId="2" applyBorder="1" applyAlignment="1">
      <alignment vertical="center"/>
    </xf>
    <xf numFmtId="0" fontId="5" fillId="3" borderId="4" xfId="2" applyBorder="1" applyAlignment="1">
      <alignment vertical="center"/>
    </xf>
    <xf numFmtId="164" fontId="5" fillId="3" borderId="5" xfId="2" applyNumberFormat="1" applyBorder="1" applyAlignment="1">
      <alignment horizontal="center" vertical="center"/>
    </xf>
    <xf numFmtId="164" fontId="5" fillId="3" borderId="0" xfId="2" applyNumberFormat="1" applyAlignment="1">
      <alignment horizontal="center" vertical="center"/>
    </xf>
    <xf numFmtId="0" fontId="5" fillId="3" borderId="0" xfId="2" applyAlignment="1">
      <alignment vertical="center"/>
    </xf>
    <xf numFmtId="0" fontId="0" fillId="0" borderId="0" xfId="0" applyAlignment="1"/>
    <xf numFmtId="0" fontId="10" fillId="0" borderId="7" xfId="5" applyAlignment="1"/>
    <xf numFmtId="0" fontId="8" fillId="4" borderId="1" xfId="6" applyBorder="1" applyAlignment="1">
      <alignment vertical="center"/>
    </xf>
    <xf numFmtId="0" fontId="8" fillId="4" borderId="6" xfId="6" applyBorder="1" applyAlignment="1">
      <alignment vertical="center"/>
    </xf>
    <xf numFmtId="0" fontId="8" fillId="4" borderId="1" xfId="6" applyBorder="1" applyAlignment="1">
      <alignment horizontal="center" vertical="center" wrapText="1"/>
    </xf>
    <xf numFmtId="0" fontId="8" fillId="4" borderId="3" xfId="6" applyBorder="1" applyAlignment="1">
      <alignment horizontal="center" vertical="center" wrapText="1"/>
    </xf>
    <xf numFmtId="0" fontId="8" fillId="4" borderId="0" xfId="6" applyBorder="1" applyAlignment="1">
      <alignment vertical="center"/>
    </xf>
    <xf numFmtId="0" fontId="8" fillId="4" borderId="0" xfId="6" applyBorder="1" applyAlignment="1">
      <alignment horizontal="center" vertical="center"/>
    </xf>
    <xf numFmtId="0" fontId="5" fillId="3" borderId="1" xfId="2" applyBorder="1" applyAlignment="1">
      <alignment horizontal="center" vertical="center"/>
    </xf>
    <xf numFmtId="0" fontId="5" fillId="3" borderId="0" xfId="2" applyBorder="1" applyAlignment="1"/>
    <xf numFmtId="165" fontId="0" fillId="0" borderId="0" xfId="0" applyNumberFormat="1" applyAlignment="1">
      <alignment horizontal="center" vertical="center"/>
    </xf>
    <xf numFmtId="0" fontId="8" fillId="5" borderId="0" xfId="4" applyFont="1" applyAlignment="1">
      <alignment vertical="center"/>
    </xf>
    <xf numFmtId="164" fontId="8" fillId="5" borderId="0" xfId="4" applyNumberFormat="1" applyFont="1" applyAlignment="1">
      <alignment horizontal="center" vertical="center"/>
    </xf>
    <xf numFmtId="164" fontId="8" fillId="5" borderId="0" xfId="4" applyNumberFormat="1" applyFont="1" applyAlignment="1"/>
    <xf numFmtId="164" fontId="8" fillId="5" borderId="0" xfId="4" applyNumberFormat="1" applyFont="1" applyAlignment="1">
      <alignment horizontal="center"/>
    </xf>
    <xf numFmtId="164" fontId="8" fillId="5" borderId="0" xfId="4" applyNumberFormat="1" applyFont="1" applyAlignment="1">
      <alignment vertical="center"/>
    </xf>
    <xf numFmtId="0" fontId="11" fillId="3" borderId="0" xfId="2" applyFont="1" applyAlignment="1">
      <alignment vertical="center"/>
    </xf>
    <xf numFmtId="164" fontId="11" fillId="3" borderId="0" xfId="2" applyNumberFormat="1" applyFont="1" applyAlignment="1">
      <alignment horizontal="center" vertical="center"/>
    </xf>
    <xf numFmtId="164" fontId="11" fillId="3" borderId="0" xfId="2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2" fillId="0" borderId="7" xfId="5" applyFont="1" applyAlignment="1">
      <alignment vertical="center"/>
    </xf>
    <xf numFmtId="0" fontId="12" fillId="0" borderId="7" xfId="5" applyFont="1" applyAlignment="1">
      <alignment horizontal="left" vertical="center" indent="1"/>
    </xf>
    <xf numFmtId="0" fontId="12" fillId="0" borderId="7" xfId="5" applyFont="1" applyAlignment="1"/>
    <xf numFmtId="0" fontId="12" fillId="0" borderId="7" xfId="5" applyFont="1" applyAlignment="1">
      <alignment horizontal="left" vertical="center" wrapText="1" indent="1"/>
    </xf>
    <xf numFmtId="0" fontId="12" fillId="0" borderId="7" xfId="5" applyFont="1" applyAlignment="1">
      <alignment horizontal="center" vertical="center"/>
    </xf>
    <xf numFmtId="0" fontId="0" fillId="3" borderId="3" xfId="2" applyFont="1" applyBorder="1" applyAlignment="1">
      <alignment horizontal="left" vertical="center" indent="1"/>
    </xf>
    <xf numFmtId="0" fontId="0" fillId="3" borderId="6" xfId="2" applyFont="1" applyBorder="1" applyAlignment="1">
      <alignment vertical="center"/>
    </xf>
    <xf numFmtId="164" fontId="12" fillId="0" borderId="7" xfId="5" applyNumberFormat="1" applyFont="1" applyAlignment="1">
      <alignment horizontal="center" vertical="center"/>
    </xf>
  </cellXfs>
  <cellStyles count="7">
    <cellStyle name="20% - Accent1" xfId="2" builtinId="30"/>
    <cellStyle name="40% - Accent1" xfId="3" builtinId="31"/>
    <cellStyle name="40% - Accent4" xfId="4" builtinId="43"/>
    <cellStyle name="Accent1" xfId="1" builtinId="29"/>
    <cellStyle name="Normal" xfId="0" builtinId="0" customBuiltin="1"/>
    <cellStyle name="Style 1" xfId="6" xr:uid="{00000000-0005-0000-0000-000005000000}"/>
    <cellStyle name="Style 4" xfId="5" xr:uid="{00000000-0005-0000-0000-000006000000}"/>
  </cellStyles>
  <dxfs count="2">
    <dxf>
      <font>
        <b/>
        <i val="0"/>
      </font>
    </dxf>
    <dxf>
      <font>
        <b/>
        <i val="0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B8:E11" totalsRowShown="0" headerRowCellStyle="Style 1">
  <tableColumns count="4">
    <tableColumn id="1" xr3:uid="{00000000-0010-0000-0000-000001000000}" name=" "/>
    <tableColumn id="2" xr3:uid="{00000000-0010-0000-0000-000002000000}" name="Original schedule"/>
    <tableColumn id="3" xr3:uid="{00000000-0010-0000-0000-000003000000}" name="With additional payment"/>
    <tableColumn id="4" xr3:uid="{00000000-0010-0000-0000-000004000000}" name="Student loan payoff savings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335B74"/>
      </a:dk2>
      <a:lt2>
        <a:srgbClr val="FFFFFF"/>
      </a:lt2>
      <a:accent1>
        <a:srgbClr val="40403E"/>
      </a:accent1>
      <a:accent2>
        <a:srgbClr val="014981"/>
      </a:accent2>
      <a:accent3>
        <a:srgbClr val="FCCB97"/>
      </a:accent3>
      <a:accent4>
        <a:srgbClr val="F27F05"/>
      </a:accent4>
      <a:accent5>
        <a:srgbClr val="70A1C0"/>
      </a:accent5>
      <a:accent6>
        <a:srgbClr val="FBA84F"/>
      </a:accent6>
      <a:hlink>
        <a:srgbClr val="68BCFD"/>
      </a:hlink>
      <a:folHlink>
        <a:srgbClr val="7F7F7F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M21"/>
  <sheetViews>
    <sheetView showGridLines="0" tabSelected="1" workbookViewId="0">
      <selection activeCell="B1" sqref="B1"/>
    </sheetView>
  </sheetViews>
  <sheetFormatPr defaultRowHeight="21.95" customHeight="1" x14ac:dyDescent="0.2"/>
  <cols>
    <col min="1" max="1" width="1.625" style="1" customWidth="1"/>
    <col min="2" max="2" width="32.625" style="1" customWidth="1"/>
    <col min="3" max="3" width="17.625" style="2" customWidth="1"/>
    <col min="4" max="4" width="18.75" style="2" customWidth="1"/>
    <col min="5" max="5" width="17.125" style="2" customWidth="1"/>
    <col min="6" max="6" width="16.625" style="2" customWidth="1"/>
    <col min="7" max="7" width="16.625" style="1" customWidth="1"/>
    <col min="8" max="8" width="1.625" style="2" customWidth="1"/>
    <col min="9" max="10" width="8.625" style="1" customWidth="1"/>
    <col min="11" max="12" width="7.625" style="1" customWidth="1"/>
    <col min="13" max="16384" width="9" style="1"/>
  </cols>
  <sheetData>
    <row r="1" spans="1:13" s="17" customFormat="1" ht="29.25" customHeight="1" x14ac:dyDescent="0.3">
      <c r="A1" s="15"/>
      <c r="B1" s="15" t="s">
        <v>5</v>
      </c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 thickBot="1" x14ac:dyDescent="0.25">
      <c r="A2" s="18"/>
      <c r="B2" s="18" t="s">
        <v>17</v>
      </c>
      <c r="C2" s="19"/>
      <c r="D2" s="19"/>
      <c r="E2" s="20">
        <v>200</v>
      </c>
      <c r="F2" s="18"/>
      <c r="G2" s="20"/>
    </row>
    <row r="3" spans="1:13" s="7" customFormat="1" ht="30" customHeight="1" x14ac:dyDescent="0.25">
      <c r="A3" s="28"/>
      <c r="B3" s="28" t="s">
        <v>6</v>
      </c>
      <c r="C3" s="29"/>
      <c r="D3" s="33"/>
      <c r="E3" s="24" t="s">
        <v>7</v>
      </c>
      <c r="F3" s="23"/>
      <c r="G3" s="23"/>
      <c r="H3" s="8"/>
    </row>
    <row r="4" spans="1:13" ht="30" customHeight="1" x14ac:dyDescent="0.2">
      <c r="A4" s="30"/>
      <c r="B4" s="31" t="s">
        <v>3</v>
      </c>
      <c r="C4" s="32">
        <v>40000</v>
      </c>
      <c r="D4" s="22"/>
      <c r="E4" s="68" t="s">
        <v>8</v>
      </c>
      <c r="F4" s="34"/>
      <c r="G4" s="25">
        <v>5000</v>
      </c>
    </row>
    <row r="5" spans="1:13" ht="30" customHeight="1" x14ac:dyDescent="0.25">
      <c r="A5" s="26"/>
      <c r="B5" s="26" t="s">
        <v>2</v>
      </c>
      <c r="C5" s="27">
        <v>4.8000000000000001E-2</v>
      </c>
      <c r="D5" s="13"/>
      <c r="E5" s="35" t="s">
        <v>1</v>
      </c>
      <c r="F5" s="26"/>
      <c r="G5" s="27">
        <v>0.08</v>
      </c>
    </row>
    <row r="6" spans="1:13" ht="30" customHeight="1" x14ac:dyDescent="0.2">
      <c r="A6" s="36"/>
      <c r="B6" s="37" t="s">
        <v>0</v>
      </c>
      <c r="C6" s="38">
        <v>400</v>
      </c>
      <c r="D6" s="22"/>
      <c r="E6" s="39"/>
      <c r="F6" s="39"/>
      <c r="G6" s="40"/>
    </row>
    <row r="7" spans="1:13" s="7" customFormat="1" ht="30" customHeight="1" thickBot="1" x14ac:dyDescent="0.3">
      <c r="A7" s="18"/>
      <c r="B7" s="18" t="s">
        <v>18</v>
      </c>
      <c r="C7" s="19"/>
      <c r="D7" s="19"/>
      <c r="E7" s="19"/>
      <c r="F7" s="18"/>
      <c r="G7" s="42"/>
      <c r="H7" s="14"/>
      <c r="I7" s="14"/>
    </row>
    <row r="8" spans="1:13" ht="30" customHeight="1" x14ac:dyDescent="0.25">
      <c r="A8" s="43"/>
      <c r="B8" s="44" t="s">
        <v>4</v>
      </c>
      <c r="C8" s="45" t="s">
        <v>9</v>
      </c>
      <c r="D8" s="45" t="s">
        <v>10</v>
      </c>
      <c r="E8" s="46" t="s">
        <v>11</v>
      </c>
      <c r="F8" s="47"/>
      <c r="G8" s="48"/>
      <c r="H8" s="14"/>
      <c r="I8" s="14"/>
    </row>
    <row r="9" spans="1:13" ht="30" customHeight="1" x14ac:dyDescent="0.25">
      <c r="A9" s="21"/>
      <c r="B9" s="69" t="s">
        <v>12</v>
      </c>
      <c r="C9" s="25">
        <f>CurrentMonthlyPayment</f>
        <v>400</v>
      </c>
      <c r="D9" s="25">
        <f>IFERROR(CurrentMonthlyPayment+ExtraFund,"")</f>
        <v>600</v>
      </c>
      <c r="E9" s="49"/>
      <c r="F9" s="50"/>
      <c r="G9" s="50"/>
      <c r="H9" s="14"/>
      <c r="I9" s="14"/>
    </row>
    <row r="10" spans="1:13" ht="30" customHeight="1" x14ac:dyDescent="0.25">
      <c r="A10" s="26"/>
      <c r="B10" s="26" t="s">
        <v>13</v>
      </c>
      <c r="C10" s="51">
        <f>IFERROR(NPER(AnnualInterestRate/12,C9,-LoanBalance)/12,"")</f>
        <v>10.663470734821898</v>
      </c>
      <c r="D10" s="51">
        <f>IFERROR(NPER(AnnualInterestRate/12,D9,-LoanBalance)/12,"")</f>
        <v>6.4744755301152699</v>
      </c>
      <c r="E10" s="51">
        <f>IFERROR(OriginalYearsLoanRepayment-ImprovedYearsLoanRepayment,"")</f>
        <v>4.1889952047066279</v>
      </c>
      <c r="F10" s="41"/>
      <c r="G10" s="41"/>
      <c r="H10" s="14"/>
      <c r="I10" s="14"/>
    </row>
    <row r="11" spans="1:13" ht="30" customHeight="1" x14ac:dyDescent="0.25">
      <c r="A11" s="21"/>
      <c r="B11" s="69" t="s">
        <v>14</v>
      </c>
      <c r="C11" s="25">
        <f>IFERROR(-CUMIPMT(AnnualInterestRate/12,OriginalYearsLoanRepayment*12,LoanBalance,1,OriginalYearsLoanRepayment*12,0),"")</f>
        <v>11183.156329182006</v>
      </c>
      <c r="D11" s="25">
        <f>IFERROR(-CUMIPMT(AnnualInterestRate/12,ImprovedYearsLoanRepayment*12,LoanBalance,1,ImprovedYearsLoanRepayment*12,0),"")</f>
        <v>6614.818940230085</v>
      </c>
      <c r="E11" s="25">
        <f>IFERROR(C11-D11,"")</f>
        <v>4568.3373889519207</v>
      </c>
      <c r="F11" s="50"/>
      <c r="G11" s="50"/>
      <c r="H11" s="14"/>
      <c r="I11" s="14"/>
    </row>
    <row r="12" spans="1:13" s="9" customFormat="1" ht="30" customHeight="1" x14ac:dyDescent="0.2">
      <c r="A12" s="52"/>
      <c r="B12" s="52" t="s">
        <v>15</v>
      </c>
      <c r="C12" s="52"/>
      <c r="D12" s="53">
        <f>IFERROR(FV(AnnualRateOfReturn/12,ImprovedYearsLoanRepayment*12,0,-CurrentInvestedAmount),"")</f>
        <v>8378.5683894951071</v>
      </c>
      <c r="E12" s="52"/>
      <c r="F12" s="54"/>
      <c r="G12" s="55"/>
      <c r="H12" s="11"/>
    </row>
    <row r="13" spans="1:13" s="4" customFormat="1" ht="30" customHeight="1" x14ac:dyDescent="0.2">
      <c r="A13" s="57"/>
      <c r="B13" s="57" t="str">
        <f>IF(D12="","","Initial fund of " &amp; TEXT(CurrentInvestedAmount,"$#,##0") &amp; ". No additional monthly fund during loan repayment of "  &amp; TEXT(ImprovedYearsLoanRepayment,"0.0") &amp; " years")</f>
        <v>Initial fund of $5,000. No additional monthly fund during loan repayment of 6.5 years</v>
      </c>
      <c r="C13" s="57"/>
      <c r="D13" s="57"/>
      <c r="E13" s="57"/>
      <c r="F13" s="57"/>
      <c r="G13" s="58"/>
      <c r="H13" s="5"/>
    </row>
    <row r="14" spans="1:13" s="9" customFormat="1" ht="30" customHeight="1" x14ac:dyDescent="0.2">
      <c r="A14" s="52"/>
      <c r="B14" s="52" t="s">
        <v>16</v>
      </c>
      <c r="C14" s="52"/>
      <c r="D14" s="53">
        <f>IFERROR(FV(AnnualRateOfReturn/12,E10*12,-IncreasedMonthlyPayment,-D12),"")</f>
        <v>47390.944355082494</v>
      </c>
      <c r="E14" s="52"/>
      <c r="F14" s="54"/>
      <c r="G14" s="55"/>
      <c r="H14" s="11"/>
    </row>
    <row r="15" spans="1:13" s="4" customFormat="1" ht="30" customHeight="1" x14ac:dyDescent="0.2">
      <c r="A15" s="57"/>
      <c r="B15" s="57" t="str">
        <f>IF(TotalFundsOptionA="","","Initial fund of " &amp; TEXT(D12,"$#,##0") &amp; ". Monthly investment of " &amp; TEXT(IncreasedMonthlyPayment,"$0") &amp; " for " &amp; TEXT(E10,"0.0") &amp; " years")</f>
        <v>Initial fund of $8,379. Monthly investment of $600 for 4.2 years</v>
      </c>
      <c r="C15" s="57"/>
      <c r="D15" s="57"/>
      <c r="E15" s="57"/>
      <c r="F15" s="59"/>
      <c r="G15" s="58"/>
      <c r="H15" s="5"/>
    </row>
    <row r="16" spans="1:13" s="7" customFormat="1" ht="30" customHeight="1" thickBot="1" x14ac:dyDescent="0.3">
      <c r="A16" s="18"/>
      <c r="B16" s="18" t="s">
        <v>19</v>
      </c>
      <c r="C16" s="19"/>
      <c r="D16" s="19"/>
      <c r="E16" s="19"/>
      <c r="F16" s="42"/>
      <c r="G16" s="42"/>
      <c r="H16" s="8"/>
    </row>
    <row r="17" spans="1:8" s="9" customFormat="1" ht="30" customHeight="1" x14ac:dyDescent="0.2">
      <c r="A17" s="52"/>
      <c r="B17" s="52" t="str">
        <f>"Investment growth for " &amp; TEXT(C10,"0.0") &amp; " year(s)"</f>
        <v>Investment growth for 10.7 year(s)</v>
      </c>
      <c r="C17" s="52"/>
      <c r="D17" s="53">
        <f>IFERROR(-FV(AnnualRateOfReturn/12,OriginalYearsLoanRepayment*12,ExtraFund,CurrentInvestedAmount),"")</f>
        <v>51907.839233154162</v>
      </c>
      <c r="E17" s="56"/>
      <c r="F17" s="55"/>
      <c r="G17" s="55"/>
      <c r="H17" s="11"/>
    </row>
    <row r="18" spans="1:8" s="4" customFormat="1" ht="30" customHeight="1" x14ac:dyDescent="0.2">
      <c r="A18" s="57"/>
      <c r="B18" s="57" t="str">
        <f>IF(TotalFundsOptionB="","","Initial fund of " &amp; TEXT(CurrentInvestedAmount,"$#,##") &amp; ". Monthly investment of " &amp; TEXT(ExtraFund,"$0") &amp; " for " &amp; TEXT(OriginalYearsLoanRepayment,"0.0") &amp; " years")</f>
        <v>Initial fund of $5,000. Monthly investment of $200 for 10.7 years</v>
      </c>
      <c r="C18" s="57"/>
      <c r="D18" s="57"/>
      <c r="E18" s="57"/>
      <c r="F18" s="59"/>
      <c r="G18" s="58"/>
      <c r="H18" s="5"/>
    </row>
    <row r="19" spans="1:8" s="7" customFormat="1" ht="30" customHeight="1" x14ac:dyDescent="0.25">
      <c r="A19" s="60"/>
      <c r="B19" s="60" t="str">
        <f>"Funds growth comparison after the original loan term of " &amp; TEXT(C10,"0.0") &amp; " year(s)"</f>
        <v>Funds growth comparison after the original loan term of 10.7 year(s)</v>
      </c>
      <c r="C19" s="61"/>
      <c r="D19" s="61"/>
      <c r="E19" s="61"/>
      <c r="F19" s="62"/>
      <c r="G19" s="62"/>
      <c r="H19" s="8"/>
    </row>
    <row r="20" spans="1:8" s="10" customFormat="1" ht="30" customHeight="1" thickBot="1" x14ac:dyDescent="0.25">
      <c r="A20" s="63"/>
      <c r="B20" s="64" t="s">
        <v>20</v>
      </c>
      <c r="C20" s="70">
        <f>TotalFundsOptionA</f>
        <v>47390.944355082494</v>
      </c>
      <c r="D20" s="70"/>
      <c r="E20" s="70"/>
      <c r="F20" s="65"/>
      <c r="G20" s="65"/>
      <c r="H20" s="12"/>
    </row>
    <row r="21" spans="1:8" s="3" customFormat="1" ht="30" customHeight="1" thickBot="1" x14ac:dyDescent="0.25">
      <c r="A21" s="63"/>
      <c r="B21" s="66" t="s">
        <v>21</v>
      </c>
      <c r="C21" s="70">
        <f>TotalFundsOptionB</f>
        <v>51907.839233154162</v>
      </c>
      <c r="D21" s="70"/>
      <c r="E21" s="70"/>
      <c r="F21" s="67"/>
      <c r="G21" s="63"/>
      <c r="H21" s="6"/>
    </row>
  </sheetData>
  <mergeCells count="2">
    <mergeCell ref="C20:E20"/>
    <mergeCell ref="C21:E21"/>
  </mergeCells>
  <conditionalFormatting sqref="B20:E20">
    <cfRule type="expression" dxfId="1" priority="2">
      <formula>$C$20&gt;$C$21</formula>
    </cfRule>
  </conditionalFormatting>
  <conditionalFormatting sqref="B21:E21">
    <cfRule type="expression" dxfId="0" priority="1">
      <formula>$C$21&gt;$C$20</formula>
    </cfRule>
  </conditionalFormatting>
  <dataValidations count="3">
    <dataValidation allowBlank="1" showInputMessage="1" showErrorMessage="1" promptTitle="Student Loans - Payoff vs Invest" prompt="_x000a_This calculator will help determine which between paying off student loan and investing is more advantageous._x000a__x000a_Enter values:_x000a_*Extra monthly amount_x000a_*Loan Info_x000a_*Investment Info" sqref="A1" xr:uid="{00000000-0002-0000-0000-000000000000}"/>
    <dataValidation allowBlank="1" showInputMessage="1" showErrorMessage="1" prompt="Enter loan information." sqref="B3" xr:uid="{00000000-0002-0000-0000-000001000000}"/>
    <dataValidation allowBlank="1" showInputMessage="1" showErrorMessage="1" prompt="Enter investment information." sqref="E3" xr:uid="{00000000-0002-0000-0000-000002000000}"/>
  </dataValidations>
  <pageMargins left="0.7" right="0.7" top="0.75" bottom="0.75" header="0.3" footer="0.3"/>
  <pageSetup scale="7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Calculator</vt:lpstr>
      <vt:lpstr>AnnualInterestRate</vt:lpstr>
      <vt:lpstr>AnnualRateOfReturn</vt:lpstr>
      <vt:lpstr>CurrentInvestedAmount</vt:lpstr>
      <vt:lpstr>CurrentMonthlyPayment</vt:lpstr>
      <vt:lpstr>ExtraFund</vt:lpstr>
      <vt:lpstr>ImprovedYearsLoanRepayment</vt:lpstr>
      <vt:lpstr>IncreasedMonthlyPayment</vt:lpstr>
      <vt:lpstr>LoanBalance</vt:lpstr>
      <vt:lpstr>OriginalYearsLoanRepayment</vt:lpstr>
      <vt:lpstr>TotalFundsOptionA</vt:lpstr>
      <vt:lpstr>TotalFundsOptionB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Ilchuk</dc:creator>
  <cp:lastModifiedBy>Adrian Ilchuk</cp:lastModifiedBy>
  <cp:lastPrinted>2018-04-23T21:38:10Z</cp:lastPrinted>
  <dcterms:created xsi:type="dcterms:W3CDTF">2018-03-23T19:45:11Z</dcterms:created>
  <dcterms:modified xsi:type="dcterms:W3CDTF">2018-09-26T18:02:33Z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marmil@microsoft.com</vt:lpwstr>
  </property>
  <property fmtid="{D5CDD505-2E9C-101B-9397-08002B2CF9AE}" pid="5" name="MSIP_Label_f42aa342-8706-4288-bd11-ebb85995028c_SetDate">
    <vt:lpwstr>2018-04-20T22:15:28.8409440Z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